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erks\Staff\Working Documents\Diane\"/>
    </mc:Choice>
  </mc:AlternateContent>
  <xr:revisionPtr revIDLastSave="0" documentId="8_{01D6C263-B4AA-487E-9B51-C60E619945FE}" xr6:coauthVersionLast="36" xr6:coauthVersionMax="36" xr10:uidLastSave="{00000000-0000-0000-0000-000000000000}"/>
  <bookViews>
    <workbookView xWindow="0" yWindow="0" windowWidth="28800" windowHeight="12225" tabRatio="934" xr2:uid="{00000000-000D-0000-FFFF-FFFF00000000}"/>
  </bookViews>
  <sheets>
    <sheet name="Option 1" sheetId="2" r:id="rId1"/>
  </sheets>
  <definedNames>
    <definedName name="_xlnm.Print_Area" localSheetId="0">'Option 1'!$B$4:$I$112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D27" i="2" l="1"/>
  <c r="E10" i="2" l="1"/>
  <c r="F55" i="2"/>
  <c r="E47" i="2"/>
  <c r="D24" i="2"/>
  <c r="D10" i="2" l="1"/>
  <c r="E39" i="2" l="1"/>
  <c r="E90" i="2" l="1"/>
  <c r="E89" i="2"/>
  <c r="E73" i="2" s="1"/>
  <c r="E43" i="2"/>
  <c r="E41" i="2"/>
  <c r="E84" i="2" l="1"/>
  <c r="E72" i="2" s="1"/>
  <c r="E86" i="2"/>
  <c r="E74" i="2" s="1"/>
  <c r="G10" i="2"/>
  <c r="G67" i="2"/>
  <c r="G11" i="2" l="1"/>
  <c r="D31" i="2"/>
  <c r="D17" i="2"/>
  <c r="D82" i="2"/>
  <c r="D81" i="2"/>
  <c r="D73" i="2" s="1"/>
  <c r="E17" i="2" l="1"/>
  <c r="E9" i="2" s="1"/>
  <c r="E19" i="2" l="1"/>
  <c r="E11" i="2" s="1"/>
  <c r="E12" i="2" s="1"/>
  <c r="F52" i="2" l="1"/>
  <c r="F57" i="2" l="1"/>
  <c r="F9" i="2" s="1"/>
  <c r="D21" i="2"/>
  <c r="D9" i="2" s="1"/>
  <c r="F59" i="2" l="1"/>
  <c r="F11" i="2" s="1"/>
  <c r="D23" i="2"/>
  <c r="D19" i="2"/>
  <c r="D11" i="2" s="1"/>
  <c r="F107" i="2"/>
  <c r="F102" i="2"/>
  <c r="F101" i="2"/>
  <c r="F73" i="2" s="1"/>
  <c r="F98" i="2"/>
  <c r="F96" i="2"/>
  <c r="F72" i="2" s="1"/>
  <c r="D78" i="2"/>
  <c r="D74" i="2" s="1"/>
  <c r="D76" i="2"/>
  <c r="D72" i="2" s="1"/>
  <c r="D12" i="2" l="1"/>
  <c r="G12" i="2"/>
  <c r="F74" i="2"/>
  <c r="F75" i="2" s="1"/>
  <c r="E75" i="2"/>
  <c r="F12" i="2"/>
  <c r="D7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Moritz</author>
  </authors>
  <commentList>
    <comment ref="D9" authorId="0" shapeId="0" xr:uid="{D7A68960-A89A-4DA3-884F-D62EADC8C1B7}">
      <text>
        <r>
          <rPr>
            <b/>
            <sz val="9"/>
            <color indexed="81"/>
            <rFont val="Tahoma"/>
            <family val="2"/>
          </rPr>
          <t>Paul Moritz: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<sst xmlns="http://schemas.openxmlformats.org/spreadsheetml/2006/main" count="287" uniqueCount="115">
  <si>
    <t>Project Description</t>
  </si>
  <si>
    <t>FY 2024</t>
  </si>
  <si>
    <t>FY 2025</t>
  </si>
  <si>
    <t>Notes</t>
  </si>
  <si>
    <t>Federal</t>
  </si>
  <si>
    <t>State</t>
  </si>
  <si>
    <t>Local</t>
  </si>
  <si>
    <t>Total</t>
  </si>
  <si>
    <t>Parking Lot</t>
  </si>
  <si>
    <t>Funding</t>
  </si>
  <si>
    <t xml:space="preserve"> </t>
  </si>
  <si>
    <t xml:space="preserve">Rehabilitate Maintenance Building </t>
  </si>
  <si>
    <t>MALSR for Runway 36</t>
  </si>
  <si>
    <t xml:space="preserve"> Projects  funded with only Local PCAA Funding</t>
  </si>
  <si>
    <t xml:space="preserve"> Projects  targeted for  FAA Funding Participation</t>
  </si>
  <si>
    <t xml:space="preserve"> Projects targeted for Iowa DOT Funding Participation</t>
  </si>
  <si>
    <t>FY 2026</t>
  </si>
  <si>
    <t>FY 2027</t>
  </si>
  <si>
    <t xml:space="preserve">Remove and Replace Pavement -  </t>
  </si>
  <si>
    <t>Terminal Building Parking Lot</t>
  </si>
  <si>
    <t>Future Runway and Taxiway</t>
  </si>
  <si>
    <t>Lighting Upgrades</t>
  </si>
  <si>
    <t>Need based on anticipated deterioration of fixtures over time.</t>
  </si>
  <si>
    <t>Repair pavement deterioration.</t>
  </si>
  <si>
    <t>Need environmental clearance.</t>
  </si>
  <si>
    <t>Includes a 500' extension of RW 18 to a total of 6,000'.</t>
  </si>
  <si>
    <t>Main Apron Pavement Rehabilitation</t>
  </si>
  <si>
    <t>Joint and crack sealing, minor patching.</t>
  </si>
  <si>
    <t>Schedule dictated by continued deterioration of apron pavement.</t>
  </si>
  <si>
    <t>Large apron area south of Terminal and west of Taxiway C.</t>
  </si>
  <si>
    <t>FY 2028</t>
  </si>
  <si>
    <t xml:space="preserve">Taxiway D Apron and Access Roadway </t>
  </si>
  <si>
    <t xml:space="preserve">South Corporate Terminal - </t>
  </si>
  <si>
    <t>Entrance Drive and Roundabout</t>
  </si>
  <si>
    <t>Placeholder estimate pending preliminary design.</t>
  </si>
  <si>
    <t xml:space="preserve">Phase 2 Grading and Drainage </t>
  </si>
  <si>
    <t xml:space="preserve">Phase 3 Grading and Drainage </t>
  </si>
  <si>
    <t>Reconstruct Runway 18/36</t>
  </si>
  <si>
    <t>FY 2029</t>
  </si>
  <si>
    <t>Paving - Phase 4</t>
  </si>
  <si>
    <t>Airport Brand Signing and Entry Improvements</t>
  </si>
  <si>
    <t>North Property Line Box Hangars - Phase 1</t>
  </si>
  <si>
    <t>North Property Line Box Hangars - Phase 2</t>
  </si>
  <si>
    <t>Single row of box hangars along north property line.</t>
  </si>
  <si>
    <t xml:space="preserve">Schedule to be dictated by continued pav't deterioration. </t>
  </si>
  <si>
    <t xml:space="preserve">Assumes Iowa DOT grant for 45% of construction costs. </t>
  </si>
  <si>
    <t>Balance of site work needed to develop terminal area.</t>
  </si>
  <si>
    <t>Additional site work needed to develop terminal area.</t>
  </si>
  <si>
    <t>FY 2030</t>
  </si>
  <si>
    <t>Received  DOT GAVI Grant and AIP Grant.</t>
  </si>
  <si>
    <t xml:space="preserve">Replace roundabout and entrance drive to the west. </t>
  </si>
  <si>
    <t>Taxiway C Pavement Replacement</t>
  </si>
  <si>
    <t>Final Design in FY 24.  Construction in FY 25.</t>
  </si>
  <si>
    <t xml:space="preserve">Project will proceed only if grant awarded.  </t>
  </si>
  <si>
    <t xml:space="preserve">the majority of the project.  </t>
  </si>
  <si>
    <t>Terminal Building Elevator/Lobby Addition</t>
  </si>
  <si>
    <t>To provide board meeting room with elevator</t>
  </si>
  <si>
    <t>Phase 1 South Terminal Tee Hangars</t>
  </si>
  <si>
    <t>Only remaining lights that have direct-buried wiring.</t>
  </si>
  <si>
    <t xml:space="preserve">Utilize either state or federal funding.  </t>
  </si>
  <si>
    <t>Ankeny Regional Airport</t>
  </si>
  <si>
    <t>Entry signs, destination signs, and possibly entry landscape features.</t>
  </si>
  <si>
    <t>for ADA compliance, and to upgrade terminal building access.</t>
  </si>
  <si>
    <t>Consider this project after terminal lot paving.</t>
  </si>
  <si>
    <t>Based on Iowa DOT 2021 Pavement Condition Index - PCI = 48.</t>
  </si>
  <si>
    <t>Need recorded annual ops.</t>
  </si>
  <si>
    <t>45% DOT and 55% local funding.</t>
  </si>
  <si>
    <t>MALSR installation must pass a Benefit / Cost Determination.</t>
  </si>
  <si>
    <t>.</t>
  </si>
  <si>
    <t xml:space="preserve">Utilize the $295,000 BIL annual discretionary funding for  </t>
  </si>
  <si>
    <t>North Property Line Box Hangars - Phase 3</t>
  </si>
  <si>
    <t xml:space="preserve">Possible GAVI grant of $300,000 max. </t>
  </si>
  <si>
    <t>Possible small AIP grant for flatwork, assume $50,000.</t>
  </si>
  <si>
    <t>Phase 1 Grading, Drainage and Paving Improvements</t>
  </si>
  <si>
    <t xml:space="preserve">of the South Corporate Terminal Development.  </t>
  </si>
  <si>
    <t xml:space="preserve">Possible special Iowa DOT funding for tee hangars, assume 50%. </t>
  </si>
  <si>
    <t xml:space="preserve">Assumes FAA grant for 90% of the construction costs. </t>
  </si>
  <si>
    <t>Design in FY 26, Constrtuct in FY 27.</t>
  </si>
  <si>
    <t>Analysis to be included in the ACIP funding.</t>
  </si>
  <si>
    <t xml:space="preserve">Project design has started at this time.  </t>
  </si>
  <si>
    <t xml:space="preserve">Construction of signs and features to be completed with </t>
  </si>
  <si>
    <t>Proposed 2025 Airport Capital Improvements Program</t>
  </si>
  <si>
    <t>December 7, 2023</t>
  </si>
  <si>
    <t>Final Design and Construction</t>
  </si>
  <si>
    <t xml:space="preserve">Extend Runway 18 </t>
  </si>
  <si>
    <t>local funds in FY 24.</t>
  </si>
  <si>
    <t xml:space="preserve">HDR completed the Environmental in FY 23.  </t>
  </si>
  <si>
    <t xml:space="preserve">Final phase of Taxiway D projects.  </t>
  </si>
  <si>
    <t xml:space="preserve">Design services funded in FY 2023.  </t>
  </si>
  <si>
    <t xml:space="preserve">Received Iowa DOT grant for $400,000 max.   </t>
  </si>
  <si>
    <t>Projects possibly funded by special FAA BIL/ATP Grants</t>
  </si>
  <si>
    <t>BIL/ATP Competitive Grant Application - 95% FAA funding.</t>
  </si>
  <si>
    <t xml:space="preserve">Completed full-depth patching of center section in 2017. </t>
  </si>
  <si>
    <t xml:space="preserve">Two 10-unit bays of tee hangars and taxilanes as an initial phase </t>
  </si>
  <si>
    <t>McClure completed the Pav't Determination in FY 23.</t>
  </si>
  <si>
    <t xml:space="preserve">Project designed and bid in FY 23.  Currently under construction. </t>
  </si>
  <si>
    <t>Will do project if above entrance drive project receives BIL/ATP grant.</t>
  </si>
  <si>
    <t>Finalize concept in '25, design in '26, construct in '27.</t>
  </si>
  <si>
    <t xml:space="preserve">Environmental clearance is being done with the 18/36 Reconstruction. </t>
  </si>
  <si>
    <t>To prepare the overall development for vertical infrastructure.</t>
  </si>
  <si>
    <t xml:space="preserve">Overall site grading, etc.  after Phase 1 Tee Hangars completed. </t>
  </si>
  <si>
    <t xml:space="preserve">Scope includes moving localizer. </t>
  </si>
  <si>
    <t>Relocate Localizer</t>
  </si>
  <si>
    <t>PCAA Maintenance Building</t>
  </si>
  <si>
    <t>For storing snow fighting and mowing equipment.</t>
  </si>
  <si>
    <t>Opens up 2-3 tee hangars.</t>
  </si>
  <si>
    <t>Assumed location at south end of Taxiway D or near FSDO Office.</t>
  </si>
  <si>
    <t>Assumed 80' by 80' @ $175/sf const. cost.</t>
  </si>
  <si>
    <t>Taxiway D and E Lighting Replacement</t>
  </si>
  <si>
    <t>Schedule as dictated by FAA.</t>
  </si>
  <si>
    <t xml:space="preserve">Advanced design to '24 to match reconstruction design for efficiency. </t>
  </si>
  <si>
    <t xml:space="preserve">Construction </t>
  </si>
  <si>
    <t>Design</t>
  </si>
  <si>
    <t>Possible future FAA reimbursable using Entitlement Funds</t>
  </si>
  <si>
    <t xml:space="preserve">Construction schedule depends upon obtaining FAA funding.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</si>
</sst>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3" borderId="2" xfId="1" applyNumberFormat="1" applyFont="1" applyFill="1" applyBorder="1"/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0" fillId="0" borderId="4" xfId="1" applyNumberFormat="1" applyFont="1" applyFill="1" applyBorder="1"/>
    <xf numFmtId="164" fontId="0" fillId="4" borderId="3" xfId="1" applyNumberFormat="1" applyFont="1" applyFill="1" applyBorder="1"/>
    <xf numFmtId="164" fontId="0" fillId="4" borderId="2" xfId="1" applyNumberFormat="1" applyFont="1" applyFill="1" applyBorder="1"/>
    <xf numFmtId="164" fontId="0" fillId="4" borderId="4" xfId="1" applyNumberFormat="1" applyFont="1" applyFill="1" applyBorder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164" fontId="3" fillId="4" borderId="3" xfId="1" applyNumberFormat="1" applyFont="1" applyFill="1" applyBorder="1"/>
    <xf numFmtId="164" fontId="3" fillId="3" borderId="3" xfId="1" applyNumberFormat="1" applyFont="1" applyFill="1" applyBorder="1"/>
    <xf numFmtId="164" fontId="3" fillId="2" borderId="3" xfId="1" applyNumberFormat="1" applyFont="1" applyFill="1" applyBorder="1"/>
    <xf numFmtId="164" fontId="0" fillId="0" borderId="0" xfId="1" applyNumberFormat="1" applyFont="1" applyFill="1" applyBorder="1"/>
    <xf numFmtId="0" fontId="0" fillId="0" borderId="8" xfId="0" applyBorder="1"/>
    <xf numFmtId="164" fontId="0" fillId="0" borderId="1" xfId="1" applyNumberFormat="1" applyFont="1" applyFill="1" applyBorder="1"/>
    <xf numFmtId="164" fontId="3" fillId="0" borderId="3" xfId="1" applyNumberFormat="1" applyFont="1" applyFill="1" applyBorder="1"/>
    <xf numFmtId="164" fontId="2" fillId="0" borderId="4" xfId="1" applyNumberFormat="1" applyFont="1" applyFill="1" applyBorder="1"/>
    <xf numFmtId="44" fontId="0" fillId="0" borderId="0" xfId="1" applyFont="1" applyBorder="1" applyAlignment="1">
      <alignment horizontal="left"/>
    </xf>
    <xf numFmtId="164" fontId="0" fillId="0" borderId="4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6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0" fillId="0" borderId="14" xfId="0" applyBorder="1"/>
    <xf numFmtId="164" fontId="0" fillId="0" borderId="15" xfId="1" applyNumberFormat="1" applyFont="1" applyFill="1" applyBorder="1"/>
    <xf numFmtId="0" fontId="0" fillId="0" borderId="16" xfId="0" applyBorder="1"/>
    <xf numFmtId="164" fontId="0" fillId="0" borderId="17" xfId="1" applyNumberFormat="1" applyFont="1" applyFill="1" applyBorder="1"/>
    <xf numFmtId="0" fontId="0" fillId="0" borderId="18" xfId="0" applyBorder="1"/>
    <xf numFmtId="164" fontId="2" fillId="0" borderId="19" xfId="1" applyNumberFormat="1" applyFont="1" applyFill="1" applyBorder="1"/>
    <xf numFmtId="0" fontId="0" fillId="0" borderId="26" xfId="0" applyBorder="1"/>
    <xf numFmtId="164" fontId="0" fillId="0" borderId="26" xfId="1" applyNumberFormat="1" applyFont="1" applyFill="1" applyBorder="1"/>
    <xf numFmtId="164" fontId="0" fillId="2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6" xfId="1" applyNumberFormat="1" applyFont="1" applyBorder="1"/>
    <xf numFmtId="0" fontId="1" fillId="9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164" fontId="0" fillId="0" borderId="19" xfId="1" applyNumberFormat="1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164" fontId="0" fillId="11" borderId="2" xfId="1" applyNumberFormat="1" applyFont="1" applyFill="1" applyBorder="1"/>
    <xf numFmtId="164" fontId="0" fillId="11" borderId="3" xfId="1" applyNumberFormat="1" applyFont="1" applyFill="1" applyBorder="1"/>
    <xf numFmtId="164" fontId="3" fillId="11" borderId="3" xfId="1" applyNumberFormat="1" applyFont="1" applyFill="1" applyBorder="1"/>
    <xf numFmtId="164" fontId="0" fillId="11" borderId="4" xfId="1" applyNumberFormat="1" applyFont="1" applyFill="1" applyBorder="1"/>
    <xf numFmtId="0" fontId="0" fillId="11" borderId="1" xfId="0" applyFill="1" applyBorder="1"/>
    <xf numFmtId="164" fontId="2" fillId="2" borderId="3" xfId="1" applyNumberFormat="1" applyFont="1" applyFill="1" applyBorder="1"/>
    <xf numFmtId="164" fontId="2" fillId="2" borderId="4" xfId="1" applyNumberFormat="1" applyFont="1" applyFill="1" applyBorder="1"/>
    <xf numFmtId="164" fontId="2" fillId="3" borderId="3" xfId="1" applyNumberFormat="1" applyFont="1" applyFill="1" applyBorder="1"/>
    <xf numFmtId="164" fontId="2" fillId="3" borderId="4" xfId="1" applyNumberFormat="1" applyFont="1" applyFill="1" applyBorder="1"/>
    <xf numFmtId="164" fontId="2" fillId="11" borderId="2" xfId="1" applyNumberFormat="1" applyFont="1" applyFill="1" applyBorder="1"/>
    <xf numFmtId="164" fontId="2" fillId="11" borderId="3" xfId="1" applyNumberFormat="1" applyFont="1" applyFill="1" applyBorder="1"/>
    <xf numFmtId="164" fontId="2" fillId="11" borderId="4" xfId="1" applyNumberFormat="1" applyFont="1" applyFill="1" applyBorder="1"/>
    <xf numFmtId="164" fontId="0" fillId="12" borderId="3" xfId="1" applyNumberFormat="1" applyFont="1" applyFill="1" applyBorder="1"/>
    <xf numFmtId="164" fontId="0" fillId="12" borderId="2" xfId="1" applyNumberFormat="1" applyFont="1" applyFill="1" applyBorder="1"/>
    <xf numFmtId="164" fontId="0" fillId="12" borderId="4" xfId="1" applyNumberFormat="1" applyFont="1" applyFill="1" applyBorder="1"/>
    <xf numFmtId="164" fontId="2" fillId="2" borderId="33" xfId="1" applyNumberFormat="1" applyFont="1" applyFill="1" applyBorder="1"/>
    <xf numFmtId="0" fontId="0" fillId="0" borderId="33" xfId="0" applyBorder="1"/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4" xfId="0" applyFont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0" fillId="6" borderId="40" xfId="0" applyFill="1" applyBorder="1" applyAlignment="1">
      <alignment horizontal="center" wrapText="1"/>
    </xf>
    <xf numFmtId="0" fontId="0" fillId="6" borderId="38" xfId="0" applyFill="1" applyBorder="1" applyAlignment="1">
      <alignment horizont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 vertical="center"/>
    </xf>
    <xf numFmtId="0" fontId="0" fillId="5" borderId="38" xfId="0" applyFill="1" applyBorder="1"/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 vertical="center"/>
    </xf>
    <xf numFmtId="0" fontId="0" fillId="7" borderId="38" xfId="0" applyFill="1" applyBorder="1"/>
    <xf numFmtId="0" fontId="0" fillId="7" borderId="38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0" fillId="0" borderId="25" xfId="0" applyBorder="1"/>
    <xf numFmtId="164" fontId="0" fillId="3" borderId="26" xfId="1" applyNumberFormat="1" applyFont="1" applyFill="1" applyBorder="1"/>
    <xf numFmtId="0" fontId="0" fillId="0" borderId="42" xfId="0" applyBorder="1"/>
    <xf numFmtId="0" fontId="0" fillId="0" borderId="43" xfId="0" applyBorder="1"/>
    <xf numFmtId="0" fontId="0" fillId="6" borderId="38" xfId="0" applyFill="1" applyBorder="1"/>
    <xf numFmtId="0" fontId="0" fillId="9" borderId="38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40" xfId="0" applyFill="1" applyBorder="1"/>
    <xf numFmtId="0" fontId="0" fillId="9" borderId="38" xfId="0" applyFill="1" applyBorder="1"/>
    <xf numFmtId="0" fontId="0" fillId="9" borderId="38" xfId="0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/>
    </xf>
    <xf numFmtId="0" fontId="8" fillId="10" borderId="38" xfId="0" applyFont="1" applyFill="1" applyBorder="1" applyAlignment="1">
      <alignment horizontal="center"/>
    </xf>
    <xf numFmtId="0" fontId="8" fillId="10" borderId="39" xfId="0" applyFont="1" applyFill="1" applyBorder="1" applyAlignment="1">
      <alignment horizontal="center" vertical="center"/>
    </xf>
    <xf numFmtId="0" fontId="0" fillId="10" borderId="40" xfId="0" applyFill="1" applyBorder="1"/>
    <xf numFmtId="0" fontId="0" fillId="10" borderId="38" xfId="0" applyFill="1" applyBorder="1" applyAlignment="1">
      <alignment horizontal="center"/>
    </xf>
    <xf numFmtId="0" fontId="0" fillId="10" borderId="39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/>
    </xf>
    <xf numFmtId="0" fontId="0" fillId="10" borderId="38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/>
    </xf>
    <xf numFmtId="0" fontId="0" fillId="6" borderId="40" xfId="0" applyFill="1" applyBorder="1"/>
    <xf numFmtId="0" fontId="0" fillId="6" borderId="38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164" fontId="0" fillId="0" borderId="10" xfId="1" applyNumberFormat="1" applyFont="1" applyFill="1" applyBorder="1"/>
    <xf numFmtId="164" fontId="0" fillId="0" borderId="9" xfId="1" applyNumberFormat="1" applyFont="1" applyFill="1" applyBorder="1"/>
    <xf numFmtId="0" fontId="8" fillId="5" borderId="38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10" fillId="8" borderId="38" xfId="0" applyFont="1" applyFill="1" applyBorder="1" applyAlignment="1">
      <alignment horizontal="center" vertical="center"/>
    </xf>
    <xf numFmtId="0" fontId="0" fillId="8" borderId="40" xfId="0" applyFill="1" applyBorder="1"/>
    <xf numFmtId="0" fontId="0" fillId="8" borderId="39" xfId="0" applyFill="1" applyBorder="1" applyAlignment="1">
      <alignment horizontal="center"/>
    </xf>
    <xf numFmtId="44" fontId="0" fillId="0" borderId="0" xfId="1" applyFont="1" applyBorder="1" applyAlignment="1">
      <alignment horizontal="center" vertical="center"/>
    </xf>
    <xf numFmtId="44" fontId="0" fillId="0" borderId="2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10" xfId="1" applyFont="1" applyBorder="1" applyAlignment="1">
      <alignment horizontal="center" vertical="center"/>
    </xf>
    <xf numFmtId="44" fontId="0" fillId="0" borderId="20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22" xfId="1" applyFont="1" applyBorder="1" applyAlignment="1">
      <alignment horizontal="center" vertical="center"/>
    </xf>
    <xf numFmtId="16" fontId="0" fillId="0" borderId="22" xfId="0" applyNumberForma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00FF"/>
      <color rgb="FF996633"/>
      <color rgb="FF1A1FFA"/>
      <color rgb="FFB2B2B2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0D06-3060-47C2-9B01-5B5363FD0B74}">
  <sheetPr>
    <pageSetUpPr fitToPage="1"/>
  </sheetPr>
  <dimension ref="B4:M112"/>
  <sheetViews>
    <sheetView tabSelected="1" zoomScale="85" zoomScaleNormal="85" zoomScaleSheetLayoutView="85" workbookViewId="0">
      <selection activeCell="D37" sqref="D37"/>
    </sheetView>
  </sheetViews>
  <sheetFormatPr defaultRowHeight="15" x14ac:dyDescent="0.25"/>
  <cols>
    <col min="1" max="1" width="8.140625" customWidth="1"/>
    <col min="2" max="2" width="49.42578125" customWidth="1"/>
    <col min="3" max="3" width="10.7109375" customWidth="1"/>
    <col min="4" max="4" width="14.5703125" customWidth="1"/>
    <col min="5" max="7" width="13.85546875" customWidth="1"/>
    <col min="8" max="8" width="53" customWidth="1"/>
    <col min="9" max="9" width="11.42578125" customWidth="1"/>
    <col min="10" max="10" width="2.140625" customWidth="1"/>
  </cols>
  <sheetData>
    <row r="4" spans="2:13" ht="26.25" x14ac:dyDescent="0.4">
      <c r="B4" s="151" t="s">
        <v>60</v>
      </c>
      <c r="C4" s="151"/>
      <c r="D4" s="151"/>
      <c r="E4" s="151"/>
      <c r="F4" s="151"/>
      <c r="G4" s="151"/>
      <c r="H4" s="151"/>
      <c r="I4" s="151"/>
    </row>
    <row r="5" spans="2:13" ht="26.25" x14ac:dyDescent="0.4">
      <c r="B5" s="151" t="s">
        <v>81</v>
      </c>
      <c r="C5" s="151"/>
      <c r="D5" s="151"/>
      <c r="E5" s="151"/>
      <c r="F5" s="151"/>
      <c r="G5" s="151"/>
      <c r="H5" s="151"/>
      <c r="I5" s="151"/>
    </row>
    <row r="6" spans="2:13" ht="18.75" x14ac:dyDescent="0.3">
      <c r="B6" s="152" t="s">
        <v>82</v>
      </c>
      <c r="C6" s="152"/>
      <c r="D6" s="152"/>
      <c r="E6" s="152"/>
      <c r="F6" s="152"/>
      <c r="G6" s="152"/>
      <c r="H6" s="152"/>
      <c r="I6" s="152"/>
    </row>
    <row r="7" spans="2:13" ht="15.75" thickBot="1" x14ac:dyDescent="0.3">
      <c r="K7" s="54" t="s">
        <v>10</v>
      </c>
    </row>
    <row r="8" spans="2:13" x14ac:dyDescent="0.25">
      <c r="C8" s="34" t="s">
        <v>9</v>
      </c>
      <c r="D8" s="35" t="s">
        <v>1</v>
      </c>
      <c r="E8" s="36" t="s">
        <v>2</v>
      </c>
      <c r="F8" s="37" t="s">
        <v>16</v>
      </c>
      <c r="G8" s="38" t="s">
        <v>17</v>
      </c>
      <c r="H8" t="s">
        <v>10</v>
      </c>
    </row>
    <row r="9" spans="2:13" ht="15" customHeight="1" x14ac:dyDescent="0.25">
      <c r="B9" t="s">
        <v>10</v>
      </c>
      <c r="C9" s="39" t="s">
        <v>4</v>
      </c>
      <c r="D9" s="14">
        <f>+D17+D21</f>
        <v>1066500</v>
      </c>
      <c r="E9" s="14">
        <f>+E17+E33+E37+E41</f>
        <v>14658417</v>
      </c>
      <c r="F9" s="40">
        <f>+F57</f>
        <v>3371400</v>
      </c>
      <c r="G9" s="40">
        <v>0</v>
      </c>
      <c r="H9" s="25" t="s">
        <v>10</v>
      </c>
      <c r="I9" s="30" t="s">
        <v>10</v>
      </c>
      <c r="K9" s="32" t="s">
        <v>10</v>
      </c>
      <c r="L9" t="s">
        <v>10</v>
      </c>
    </row>
    <row r="10" spans="2:13" x14ac:dyDescent="0.25">
      <c r="B10" s="33" t="s">
        <v>10</v>
      </c>
      <c r="C10" s="41" t="s">
        <v>5</v>
      </c>
      <c r="D10" s="27">
        <f>+D26+D30</f>
        <v>965000</v>
      </c>
      <c r="E10" s="27">
        <f>+E46</f>
        <v>350000</v>
      </c>
      <c r="F10" s="42">
        <f>+F54</f>
        <v>500000</v>
      </c>
      <c r="G10" s="42">
        <f>+G62+G66</f>
        <v>1200000</v>
      </c>
      <c r="H10" s="25" t="s">
        <v>10</v>
      </c>
      <c r="I10" s="30" t="s">
        <v>10</v>
      </c>
      <c r="K10" s="32" t="s">
        <v>10</v>
      </c>
      <c r="L10" t="s">
        <v>10</v>
      </c>
    </row>
    <row r="11" spans="2:13" ht="15.75" thickBot="1" x14ac:dyDescent="0.3">
      <c r="C11" s="43" t="s">
        <v>6</v>
      </c>
      <c r="D11" s="31">
        <f>+D15+D19+D23+D27+D31</f>
        <v>1649500</v>
      </c>
      <c r="E11" s="29">
        <f>+E19+E35+E39+E43+E47+E63</f>
        <v>2751063</v>
      </c>
      <c r="F11" s="44">
        <f>+F51+F55+F59+F63+F67</f>
        <v>1524600</v>
      </c>
      <c r="G11" s="44">
        <f>+G63+G67</f>
        <v>1675000</v>
      </c>
      <c r="H11" s="25" t="s">
        <v>10</v>
      </c>
      <c r="I11" s="30" t="s">
        <v>10</v>
      </c>
    </row>
    <row r="12" spans="2:13" ht="15.75" thickBot="1" x14ac:dyDescent="0.3">
      <c r="B12" s="79" t="s">
        <v>0</v>
      </c>
      <c r="C12" s="76" t="s">
        <v>7</v>
      </c>
      <c r="D12" s="48">
        <f t="shared" ref="D12:F12" si="0">+D9+D10+D11</f>
        <v>3681000</v>
      </c>
      <c r="E12" s="48">
        <f>+E9+E10+E11</f>
        <v>17759480</v>
      </c>
      <c r="F12" s="48">
        <f t="shared" si="0"/>
        <v>5396000</v>
      </c>
      <c r="G12" s="48">
        <f t="shared" ref="G12" si="1">+G9+G10+G11</f>
        <v>2875000</v>
      </c>
      <c r="H12" s="153" t="s">
        <v>3</v>
      </c>
      <c r="I12" s="154"/>
      <c r="K12" s="53" t="s">
        <v>10</v>
      </c>
    </row>
    <row r="13" spans="2:13" x14ac:dyDescent="0.25">
      <c r="B13" s="80"/>
      <c r="C13" s="77" t="s">
        <v>4</v>
      </c>
      <c r="D13" s="70">
        <v>0</v>
      </c>
      <c r="E13" s="71"/>
      <c r="F13" s="71"/>
      <c r="G13" s="71"/>
      <c r="H13" s="136" t="s">
        <v>61</v>
      </c>
      <c r="I13" s="137"/>
      <c r="K13" t="s">
        <v>10</v>
      </c>
    </row>
    <row r="14" spans="2:13" x14ac:dyDescent="0.25">
      <c r="B14" s="80" t="s">
        <v>40</v>
      </c>
      <c r="C14" s="78" t="s">
        <v>5</v>
      </c>
      <c r="D14" s="60">
        <v>0</v>
      </c>
      <c r="E14" s="2"/>
      <c r="F14" s="2"/>
      <c r="G14" s="2"/>
      <c r="H14" s="157" t="s">
        <v>79</v>
      </c>
      <c r="I14" s="158"/>
      <c r="K14" t="s">
        <v>10</v>
      </c>
    </row>
    <row r="15" spans="2:13" ht="17.25" x14ac:dyDescent="0.4">
      <c r="B15" s="80" t="s">
        <v>10</v>
      </c>
      <c r="C15" s="78" t="s">
        <v>6</v>
      </c>
      <c r="D15" s="24">
        <v>225000</v>
      </c>
      <c r="E15" s="2"/>
      <c r="F15" s="2"/>
      <c r="G15" s="2"/>
      <c r="H15" s="136" t="s">
        <v>80</v>
      </c>
      <c r="I15" s="137"/>
      <c r="K15" t="s">
        <v>10</v>
      </c>
    </row>
    <row r="16" spans="2:13" x14ac:dyDescent="0.25">
      <c r="B16" s="81" t="s">
        <v>10</v>
      </c>
      <c r="C16" s="26" t="s">
        <v>7</v>
      </c>
      <c r="D16" s="61">
        <v>225000</v>
      </c>
      <c r="E16" s="3"/>
      <c r="F16" s="2"/>
      <c r="G16" s="2"/>
      <c r="H16" s="159" t="s">
        <v>85</v>
      </c>
      <c r="I16" s="147"/>
      <c r="M16" t="s">
        <v>68</v>
      </c>
    </row>
    <row r="17" spans="2:11" x14ac:dyDescent="0.25">
      <c r="B17" s="82" t="s">
        <v>10</v>
      </c>
      <c r="C17" s="77" t="s">
        <v>4</v>
      </c>
      <c r="D17" s="17">
        <f>ROUNDDOWN(D20*0.9,0)</f>
        <v>828000</v>
      </c>
      <c r="E17" s="17">
        <f>ROUNDDOWN(E20*0.9,0)</f>
        <v>13263417</v>
      </c>
      <c r="F17" s="1"/>
      <c r="G17" s="1"/>
      <c r="H17" s="142" t="s">
        <v>94</v>
      </c>
      <c r="I17" s="143"/>
      <c r="K17" t="s">
        <v>10</v>
      </c>
    </row>
    <row r="18" spans="2:11" x14ac:dyDescent="0.25">
      <c r="B18" s="80" t="s">
        <v>37</v>
      </c>
      <c r="C18" s="78" t="s">
        <v>5</v>
      </c>
      <c r="D18" s="16">
        <v>0</v>
      </c>
      <c r="E18" s="16">
        <v>0</v>
      </c>
      <c r="F18" s="2"/>
      <c r="G18" s="2"/>
      <c r="H18" s="138" t="s">
        <v>86</v>
      </c>
      <c r="I18" s="139"/>
      <c r="K18" t="s">
        <v>10</v>
      </c>
    </row>
    <row r="19" spans="2:11" ht="17.25" x14ac:dyDescent="0.4">
      <c r="B19" s="80" t="s">
        <v>83</v>
      </c>
      <c r="C19" s="78" t="s">
        <v>6</v>
      </c>
      <c r="D19" s="22">
        <f>D20-D17</f>
        <v>92000</v>
      </c>
      <c r="E19" s="22">
        <f>E20-E17</f>
        <v>1473713</v>
      </c>
      <c r="F19" s="2"/>
      <c r="G19" s="2"/>
      <c r="H19" s="138" t="s">
        <v>52</v>
      </c>
      <c r="I19" s="139"/>
    </row>
    <row r="20" spans="2:11" x14ac:dyDescent="0.25">
      <c r="B20" s="83"/>
      <c r="C20" s="26" t="s">
        <v>7</v>
      </c>
      <c r="D20" s="18">
        <v>920000</v>
      </c>
      <c r="E20" s="18">
        <v>14737130</v>
      </c>
      <c r="F20" s="3"/>
      <c r="G20" s="3"/>
      <c r="H20" s="140" t="s">
        <v>109</v>
      </c>
      <c r="I20" s="141"/>
    </row>
    <row r="21" spans="2:11" x14ac:dyDescent="0.25">
      <c r="B21" s="125"/>
      <c r="C21" s="78" t="s">
        <v>4</v>
      </c>
      <c r="D21" s="17">
        <f>ROUNDDOWN(D24*0.9,0)</f>
        <v>238500</v>
      </c>
      <c r="E21" s="1"/>
      <c r="G21" s="1"/>
      <c r="H21" s="142" t="s">
        <v>25</v>
      </c>
      <c r="I21" s="143"/>
    </row>
    <row r="22" spans="2:11" x14ac:dyDescent="0.25">
      <c r="B22" s="80" t="s">
        <v>84</v>
      </c>
      <c r="C22" s="78" t="s">
        <v>5</v>
      </c>
      <c r="D22" s="16">
        <v>0</v>
      </c>
      <c r="E22" s="2"/>
      <c r="G22" s="2"/>
      <c r="H22" s="138" t="s">
        <v>101</v>
      </c>
      <c r="I22" s="139"/>
    </row>
    <row r="23" spans="2:11" ht="17.25" x14ac:dyDescent="0.4">
      <c r="B23" s="126" t="s">
        <v>102</v>
      </c>
      <c r="C23" s="78" t="s">
        <v>6</v>
      </c>
      <c r="D23" s="22">
        <f>D24-D21</f>
        <v>26500</v>
      </c>
      <c r="E23" s="2"/>
      <c r="G23" s="2"/>
      <c r="H23" s="160" t="s">
        <v>110</v>
      </c>
      <c r="I23" s="158"/>
    </row>
    <row r="24" spans="2:11" x14ac:dyDescent="0.25">
      <c r="B24" s="83" t="s">
        <v>112</v>
      </c>
      <c r="C24" s="26" t="s">
        <v>7</v>
      </c>
      <c r="D24" s="18">
        <f>185000+80000</f>
        <v>265000</v>
      </c>
      <c r="E24" s="3"/>
      <c r="F24" s="26"/>
      <c r="G24" s="3"/>
      <c r="H24" s="140" t="s">
        <v>113</v>
      </c>
      <c r="I24" s="141"/>
    </row>
    <row r="25" spans="2:11" x14ac:dyDescent="0.25">
      <c r="B25" s="84"/>
      <c r="C25" s="78" t="s">
        <v>4</v>
      </c>
      <c r="D25" s="62">
        <v>0</v>
      </c>
      <c r="E25" s="2"/>
      <c r="F25" s="5"/>
      <c r="G25" s="2"/>
      <c r="H25" s="138" t="s">
        <v>43</v>
      </c>
      <c r="I25" s="139"/>
    </row>
    <row r="26" spans="2:11" x14ac:dyDescent="0.25">
      <c r="B26" s="85" t="s">
        <v>41</v>
      </c>
      <c r="C26" s="78" t="s">
        <v>5</v>
      </c>
      <c r="D26" s="62">
        <v>565000</v>
      </c>
      <c r="E26" s="2"/>
      <c r="F26" s="5"/>
      <c r="G26" s="2"/>
      <c r="H26" s="138" t="s">
        <v>49</v>
      </c>
      <c r="I26" s="139"/>
    </row>
    <row r="27" spans="2:11" ht="17.25" x14ac:dyDescent="0.4">
      <c r="B27" s="85" t="s">
        <v>10</v>
      </c>
      <c r="C27" s="78" t="s">
        <v>6</v>
      </c>
      <c r="D27" s="23">
        <f>+D28-D26</f>
        <v>690000</v>
      </c>
      <c r="E27" s="2"/>
      <c r="F27" s="5"/>
      <c r="G27" s="2"/>
      <c r="H27" s="160" t="s">
        <v>95</v>
      </c>
      <c r="I27" s="158"/>
      <c r="K27" t="s">
        <v>10</v>
      </c>
    </row>
    <row r="28" spans="2:11" x14ac:dyDescent="0.25">
      <c r="B28" s="86" t="s">
        <v>10</v>
      </c>
      <c r="C28" s="26" t="s">
        <v>7</v>
      </c>
      <c r="D28" s="63">
        <v>1255000</v>
      </c>
      <c r="E28" s="3"/>
      <c r="F28" s="6"/>
      <c r="G28" s="2"/>
      <c r="H28" s="140" t="s">
        <v>10</v>
      </c>
      <c r="I28" s="141"/>
    </row>
    <row r="29" spans="2:11" x14ac:dyDescent="0.25">
      <c r="B29" s="87" t="s">
        <v>10</v>
      </c>
      <c r="C29" s="77" t="s">
        <v>4</v>
      </c>
      <c r="D29" s="10">
        <v>0</v>
      </c>
      <c r="E29" s="1"/>
      <c r="F29" s="1"/>
      <c r="G29" s="1"/>
      <c r="H29" s="142" t="s">
        <v>87</v>
      </c>
      <c r="I29" s="143"/>
    </row>
    <row r="30" spans="2:11" x14ac:dyDescent="0.25">
      <c r="B30" s="88" t="s">
        <v>31</v>
      </c>
      <c r="C30" s="78" t="s">
        <v>5</v>
      </c>
      <c r="D30" s="11">
        <v>400000</v>
      </c>
      <c r="E30" s="2"/>
      <c r="F30" s="2"/>
      <c r="G30" s="2"/>
      <c r="H30" s="138" t="s">
        <v>88</v>
      </c>
      <c r="I30" s="139"/>
    </row>
    <row r="31" spans="2:11" ht="17.25" x14ac:dyDescent="0.4">
      <c r="B31" s="89" t="s">
        <v>39</v>
      </c>
      <c r="C31" s="78" t="s">
        <v>6</v>
      </c>
      <c r="D31" s="23">
        <f>D32-D30</f>
        <v>616000</v>
      </c>
      <c r="E31" s="2"/>
      <c r="F31" s="2"/>
      <c r="G31" s="2"/>
      <c r="H31" s="138" t="s">
        <v>89</v>
      </c>
      <c r="I31" s="139"/>
    </row>
    <row r="32" spans="2:11" x14ac:dyDescent="0.25">
      <c r="B32" s="90" t="s">
        <v>10</v>
      </c>
      <c r="C32" s="78" t="s">
        <v>7</v>
      </c>
      <c r="D32" s="12">
        <v>1016000</v>
      </c>
      <c r="E32" s="2"/>
      <c r="F32" s="2"/>
      <c r="G32" s="3"/>
      <c r="H32" s="140"/>
      <c r="I32" s="141"/>
    </row>
    <row r="33" spans="2:9" x14ac:dyDescent="0.25">
      <c r="B33" s="91" t="s">
        <v>10</v>
      </c>
      <c r="C33" s="77" t="s">
        <v>4</v>
      </c>
      <c r="D33" s="2"/>
      <c r="E33" s="64">
        <v>530000</v>
      </c>
      <c r="F33" s="4"/>
      <c r="G33" s="2"/>
      <c r="H33" s="155" t="s">
        <v>50</v>
      </c>
      <c r="I33" s="156"/>
    </row>
    <row r="34" spans="2:9" x14ac:dyDescent="0.25">
      <c r="B34" s="91" t="s">
        <v>18</v>
      </c>
      <c r="C34" s="78" t="s">
        <v>5</v>
      </c>
      <c r="D34" s="2"/>
      <c r="E34" s="65">
        <v>0</v>
      </c>
      <c r="F34" s="5"/>
      <c r="G34" s="2"/>
      <c r="H34" s="138" t="s">
        <v>91</v>
      </c>
      <c r="I34" s="139"/>
    </row>
    <row r="35" spans="2:9" ht="17.25" x14ac:dyDescent="0.4">
      <c r="B35" s="91" t="s">
        <v>33</v>
      </c>
      <c r="C35" s="78" t="s">
        <v>6</v>
      </c>
      <c r="D35" s="2"/>
      <c r="E35" s="57">
        <v>28000</v>
      </c>
      <c r="F35" s="5"/>
      <c r="G35" s="2"/>
      <c r="H35" s="160" t="s">
        <v>53</v>
      </c>
      <c r="I35" s="158"/>
    </row>
    <row r="36" spans="2:9" x14ac:dyDescent="0.25">
      <c r="B36" s="92" t="s">
        <v>10</v>
      </c>
      <c r="C36" s="26" t="s">
        <v>7</v>
      </c>
      <c r="D36" s="3"/>
      <c r="E36" s="66">
        <v>558000</v>
      </c>
      <c r="F36" s="5"/>
      <c r="G36" s="2"/>
      <c r="H36" s="169" t="s">
        <v>10</v>
      </c>
      <c r="I36" s="170"/>
    </row>
    <row r="37" spans="2:9" x14ac:dyDescent="0.25">
      <c r="B37" s="93"/>
      <c r="C37" s="77" t="s">
        <v>4</v>
      </c>
      <c r="D37" s="2"/>
      <c r="E37" s="17">
        <v>295000</v>
      </c>
      <c r="F37" s="13"/>
      <c r="G37" s="1"/>
      <c r="H37" s="148" t="s">
        <v>96</v>
      </c>
      <c r="I37" s="149"/>
    </row>
    <row r="38" spans="2:9" x14ac:dyDescent="0.25">
      <c r="B38" s="91" t="s">
        <v>18</v>
      </c>
      <c r="C38" s="78" t="s">
        <v>5</v>
      </c>
      <c r="D38" s="2"/>
      <c r="E38" s="16">
        <v>0</v>
      </c>
      <c r="F38" s="14"/>
      <c r="G38" s="2"/>
      <c r="H38" s="136" t="s">
        <v>23</v>
      </c>
      <c r="I38" s="137"/>
    </row>
    <row r="39" spans="2:9" ht="17.25" x14ac:dyDescent="0.4">
      <c r="B39" s="91" t="s">
        <v>19</v>
      </c>
      <c r="C39" s="78" t="s">
        <v>6</v>
      </c>
      <c r="D39" s="2"/>
      <c r="E39" s="22">
        <f>+E40-E37</f>
        <v>255000</v>
      </c>
      <c r="F39" s="14"/>
      <c r="G39" s="2"/>
      <c r="H39" s="136" t="s">
        <v>69</v>
      </c>
      <c r="I39" s="137"/>
    </row>
    <row r="40" spans="2:9" x14ac:dyDescent="0.25">
      <c r="B40" s="94" t="s">
        <v>10</v>
      </c>
      <c r="C40" s="26" t="s">
        <v>7</v>
      </c>
      <c r="D40" s="2"/>
      <c r="E40" s="18">
        <v>550000</v>
      </c>
      <c r="F40" s="15"/>
      <c r="G40" s="3"/>
      <c r="H40" s="159" t="s">
        <v>54</v>
      </c>
      <c r="I40" s="147"/>
    </row>
    <row r="41" spans="2:9" x14ac:dyDescent="0.25">
      <c r="B41" s="95"/>
      <c r="C41" s="77" t="s">
        <v>4</v>
      </c>
      <c r="D41" s="13"/>
      <c r="E41" s="55">
        <f>+E44*0.95</f>
        <v>570000</v>
      </c>
      <c r="F41" s="1"/>
      <c r="G41" s="2"/>
      <c r="H41" s="142" t="s">
        <v>56</v>
      </c>
      <c r="I41" s="143"/>
    </row>
    <row r="42" spans="2:9" x14ac:dyDescent="0.25">
      <c r="B42" s="96" t="s">
        <v>55</v>
      </c>
      <c r="C42" s="78" t="s">
        <v>5</v>
      </c>
      <c r="D42" s="14"/>
      <c r="E42" s="56">
        <v>0</v>
      </c>
      <c r="F42" s="2"/>
      <c r="G42" s="2"/>
      <c r="H42" s="138" t="s">
        <v>62</v>
      </c>
      <c r="I42" s="139"/>
    </row>
    <row r="43" spans="2:9" ht="17.25" x14ac:dyDescent="0.4">
      <c r="B43" s="96"/>
      <c r="C43" s="78" t="s">
        <v>6</v>
      </c>
      <c r="D43" s="14"/>
      <c r="E43" s="57">
        <f>+E44*0.05</f>
        <v>30000</v>
      </c>
      <c r="F43" s="2"/>
      <c r="G43" s="2"/>
      <c r="H43" s="138" t="s">
        <v>91</v>
      </c>
      <c r="I43" s="139"/>
    </row>
    <row r="44" spans="2:9" x14ac:dyDescent="0.25">
      <c r="B44" s="97"/>
      <c r="C44" s="26" t="s">
        <v>7</v>
      </c>
      <c r="D44" s="15"/>
      <c r="E44" s="58">
        <v>600000</v>
      </c>
      <c r="F44" s="3"/>
      <c r="G44" s="2"/>
      <c r="H44" s="146" t="s">
        <v>53</v>
      </c>
      <c r="I44" s="147"/>
    </row>
    <row r="45" spans="2:9" x14ac:dyDescent="0.25">
      <c r="B45" s="131"/>
      <c r="C45" s="78" t="s">
        <v>4</v>
      </c>
      <c r="D45" s="14"/>
      <c r="E45" s="11">
        <v>0</v>
      </c>
      <c r="F45" s="14"/>
      <c r="G45" s="1"/>
      <c r="H45" s="138" t="s">
        <v>43</v>
      </c>
      <c r="I45" s="139"/>
    </row>
    <row r="46" spans="2:9" x14ac:dyDescent="0.25">
      <c r="B46" s="131" t="s">
        <v>42</v>
      </c>
      <c r="C46" s="78" t="s">
        <v>5</v>
      </c>
      <c r="D46" s="14"/>
      <c r="E46" s="11">
        <v>350000</v>
      </c>
      <c r="F46" s="14"/>
      <c r="G46" s="2"/>
      <c r="H46" s="138" t="s">
        <v>71</v>
      </c>
      <c r="I46" s="139"/>
    </row>
    <row r="47" spans="2:9" ht="17.25" x14ac:dyDescent="0.4">
      <c r="B47" s="131" t="s">
        <v>10</v>
      </c>
      <c r="C47" s="78" t="s">
        <v>6</v>
      </c>
      <c r="D47" s="28"/>
      <c r="E47" s="23">
        <f>+E48-E46</f>
        <v>914350</v>
      </c>
      <c r="F47" s="28"/>
      <c r="G47" s="2"/>
      <c r="H47" s="138" t="s">
        <v>72</v>
      </c>
      <c r="I47" s="139"/>
    </row>
    <row r="48" spans="2:9" x14ac:dyDescent="0.25">
      <c r="B48" s="132" t="s">
        <v>10</v>
      </c>
      <c r="C48" s="26" t="s">
        <v>7</v>
      </c>
      <c r="D48" s="15"/>
      <c r="E48" s="12">
        <v>1264350</v>
      </c>
      <c r="F48" s="15"/>
      <c r="G48" s="3"/>
      <c r="H48" s="145" t="s">
        <v>10</v>
      </c>
      <c r="I48" s="141"/>
    </row>
    <row r="49" spans="2:9" x14ac:dyDescent="0.25">
      <c r="B49" s="98" t="s">
        <v>10</v>
      </c>
      <c r="C49" s="77" t="s">
        <v>4</v>
      </c>
      <c r="D49" s="13"/>
      <c r="F49" s="7">
        <v>0</v>
      </c>
      <c r="H49" s="150" t="s">
        <v>44</v>
      </c>
      <c r="I49" s="143"/>
    </row>
    <row r="50" spans="2:9" x14ac:dyDescent="0.25">
      <c r="B50" s="99" t="s">
        <v>11</v>
      </c>
      <c r="C50" s="78" t="s">
        <v>5</v>
      </c>
      <c r="D50" s="14"/>
      <c r="F50" s="8">
        <v>0</v>
      </c>
      <c r="H50" s="144" t="s">
        <v>92</v>
      </c>
      <c r="I50" s="139"/>
    </row>
    <row r="51" spans="2:9" ht="17.25" x14ac:dyDescent="0.4">
      <c r="B51" s="99" t="s">
        <v>8</v>
      </c>
      <c r="C51" s="78" t="s">
        <v>6</v>
      </c>
      <c r="D51" s="28"/>
      <c r="F51" s="24">
        <v>350000</v>
      </c>
      <c r="H51" s="144" t="s">
        <v>63</v>
      </c>
      <c r="I51" s="139"/>
    </row>
    <row r="52" spans="2:9" x14ac:dyDescent="0.25">
      <c r="B52" s="100" t="s">
        <v>10</v>
      </c>
      <c r="C52" s="26" t="s">
        <v>7</v>
      </c>
      <c r="D52" s="15"/>
      <c r="E52" s="3"/>
      <c r="F52" s="9">
        <f>+F49+F50+F51</f>
        <v>350000</v>
      </c>
      <c r="G52" s="3"/>
      <c r="H52" s="145" t="s">
        <v>10</v>
      </c>
      <c r="I52" s="141"/>
    </row>
    <row r="53" spans="2:9" x14ac:dyDescent="0.25">
      <c r="B53" s="128"/>
      <c r="C53" s="77" t="s">
        <v>4</v>
      </c>
      <c r="D53" s="129"/>
      <c r="E53" s="1"/>
      <c r="F53" s="11">
        <v>0</v>
      </c>
      <c r="G53" s="1"/>
      <c r="H53" s="150" t="s">
        <v>104</v>
      </c>
      <c r="I53" s="143"/>
    </row>
    <row r="54" spans="2:9" x14ac:dyDescent="0.25">
      <c r="B54" s="127" t="s">
        <v>103</v>
      </c>
      <c r="C54" s="78" t="s">
        <v>5</v>
      </c>
      <c r="D54" s="25"/>
      <c r="E54" s="2"/>
      <c r="F54" s="11">
        <v>500000</v>
      </c>
      <c r="G54" s="2"/>
      <c r="H54" s="144" t="s">
        <v>105</v>
      </c>
      <c r="I54" s="139"/>
    </row>
    <row r="55" spans="2:9" ht="17.25" x14ac:dyDescent="0.4">
      <c r="B55" s="133" t="s">
        <v>10</v>
      </c>
      <c r="C55" s="78" t="s">
        <v>6</v>
      </c>
      <c r="D55" s="25"/>
      <c r="E55" s="2"/>
      <c r="F55" s="23">
        <f>+F56-F54</f>
        <v>600000</v>
      </c>
      <c r="G55" s="2"/>
      <c r="H55" s="144" t="s">
        <v>106</v>
      </c>
      <c r="I55" s="139"/>
    </row>
    <row r="56" spans="2:9" x14ac:dyDescent="0.25">
      <c r="B56" s="100"/>
      <c r="C56" s="26" t="s">
        <v>7</v>
      </c>
      <c r="D56" s="130"/>
      <c r="E56" s="3"/>
      <c r="F56" s="12">
        <v>1100000</v>
      </c>
      <c r="G56" s="3"/>
      <c r="H56" s="145" t="s">
        <v>107</v>
      </c>
      <c r="I56" s="141"/>
    </row>
    <row r="57" spans="2:9" x14ac:dyDescent="0.25">
      <c r="B57" s="134"/>
      <c r="C57" s="78"/>
      <c r="D57" s="25"/>
      <c r="E57" s="2"/>
      <c r="F57" s="17">
        <f>ROUNDDOWN(F60*0.9,0)</f>
        <v>3371400</v>
      </c>
      <c r="G57" s="2"/>
      <c r="H57" s="142" t="s">
        <v>25</v>
      </c>
      <c r="I57" s="143"/>
    </row>
    <row r="58" spans="2:9" x14ac:dyDescent="0.25">
      <c r="B58" s="99" t="s">
        <v>84</v>
      </c>
      <c r="C58" s="78"/>
      <c r="D58" s="25"/>
      <c r="E58" s="2"/>
      <c r="F58" s="16">
        <v>0</v>
      </c>
      <c r="G58" s="2"/>
      <c r="H58" s="138" t="s">
        <v>101</v>
      </c>
      <c r="I58" s="139"/>
    </row>
    <row r="59" spans="2:9" ht="17.25" x14ac:dyDescent="0.4">
      <c r="B59" s="127" t="s">
        <v>102</v>
      </c>
      <c r="C59" s="78"/>
      <c r="D59" s="25"/>
      <c r="E59" s="2"/>
      <c r="F59" s="22">
        <f>+F60-F57</f>
        <v>374600</v>
      </c>
      <c r="G59" s="2"/>
      <c r="H59" s="160" t="s">
        <v>114</v>
      </c>
      <c r="I59" s="158"/>
    </row>
    <row r="60" spans="2:9" x14ac:dyDescent="0.25">
      <c r="B60" s="135" t="s">
        <v>111</v>
      </c>
      <c r="C60" s="43"/>
      <c r="D60" s="130"/>
      <c r="E60" s="3"/>
      <c r="F60" s="18">
        <v>3746000</v>
      </c>
      <c r="G60" s="3"/>
      <c r="H60" s="140" t="s">
        <v>10</v>
      </c>
      <c r="I60" s="141"/>
    </row>
    <row r="61" spans="2:9" x14ac:dyDescent="0.25">
      <c r="B61" s="101"/>
      <c r="C61" s="78" t="s">
        <v>4</v>
      </c>
      <c r="E61" s="8">
        <v>0</v>
      </c>
      <c r="F61" s="8">
        <v>0</v>
      </c>
      <c r="G61" s="11">
        <v>0</v>
      </c>
      <c r="H61" s="144" t="s">
        <v>93</v>
      </c>
      <c r="I61" s="139"/>
    </row>
    <row r="62" spans="2:9" x14ac:dyDescent="0.25">
      <c r="B62" s="102" t="s">
        <v>57</v>
      </c>
      <c r="C62" s="78" t="s">
        <v>5</v>
      </c>
      <c r="D62" s="2"/>
      <c r="E62" s="8" t="s">
        <v>10</v>
      </c>
      <c r="F62" s="8" t="s">
        <v>10</v>
      </c>
      <c r="G62" s="11">
        <v>850000</v>
      </c>
      <c r="H62" s="144" t="s">
        <v>74</v>
      </c>
      <c r="I62" s="139"/>
    </row>
    <row r="63" spans="2:9" ht="17.25" x14ac:dyDescent="0.4">
      <c r="B63" s="102" t="s">
        <v>10</v>
      </c>
      <c r="C63" s="78" t="s">
        <v>6</v>
      </c>
      <c r="D63" s="2"/>
      <c r="E63" s="24">
        <v>50000</v>
      </c>
      <c r="F63" s="24">
        <v>100000</v>
      </c>
      <c r="G63" s="23">
        <v>1000000</v>
      </c>
      <c r="H63" s="167" t="s">
        <v>75</v>
      </c>
      <c r="I63" s="139"/>
    </row>
    <row r="64" spans="2:9" x14ac:dyDescent="0.25">
      <c r="B64" s="103" t="s">
        <v>10</v>
      </c>
      <c r="C64" s="26" t="s">
        <v>7</v>
      </c>
      <c r="D64" s="3"/>
      <c r="E64" s="9">
        <v>50000</v>
      </c>
      <c r="F64" s="9">
        <v>100000</v>
      </c>
      <c r="G64" s="12">
        <v>1850000</v>
      </c>
      <c r="H64" s="168" t="s">
        <v>97</v>
      </c>
      <c r="I64" s="141"/>
    </row>
    <row r="65" spans="2:11" ht="15" customHeight="1" x14ac:dyDescent="0.25">
      <c r="B65" s="104"/>
      <c r="C65" s="78" t="s">
        <v>4</v>
      </c>
      <c r="E65" s="14"/>
      <c r="F65" s="8">
        <v>0</v>
      </c>
      <c r="G65" s="11">
        <v>0</v>
      </c>
      <c r="H65" s="138" t="s">
        <v>43</v>
      </c>
      <c r="I65" s="139"/>
    </row>
    <row r="66" spans="2:11" ht="15" customHeight="1" x14ac:dyDescent="0.25">
      <c r="B66" s="104" t="s">
        <v>70</v>
      </c>
      <c r="C66" s="78" t="s">
        <v>5</v>
      </c>
      <c r="E66" s="14"/>
      <c r="F66" s="8" t="s">
        <v>10</v>
      </c>
      <c r="G66" s="11">
        <v>350000</v>
      </c>
      <c r="H66" s="138" t="s">
        <v>71</v>
      </c>
      <c r="I66" s="139"/>
    </row>
    <row r="67" spans="2:11" ht="15" customHeight="1" x14ac:dyDescent="0.4">
      <c r="B67" s="104" t="s">
        <v>10</v>
      </c>
      <c r="C67" s="78" t="s">
        <v>6</v>
      </c>
      <c r="E67" s="28"/>
      <c r="F67" s="24">
        <v>100000</v>
      </c>
      <c r="G67" s="23">
        <f>+G68-G66</f>
        <v>675000</v>
      </c>
      <c r="H67" s="138" t="s">
        <v>72</v>
      </c>
      <c r="I67" s="139"/>
    </row>
    <row r="68" spans="2:11" ht="15" customHeight="1" thickBot="1" x14ac:dyDescent="0.3">
      <c r="B68" s="105" t="s">
        <v>10</v>
      </c>
      <c r="C68" s="106" t="s">
        <v>7</v>
      </c>
      <c r="D68" s="45"/>
      <c r="E68" s="46"/>
      <c r="F68" s="47">
        <v>100000</v>
      </c>
      <c r="G68" s="107">
        <v>1025000</v>
      </c>
      <c r="H68" s="165" t="s">
        <v>77</v>
      </c>
      <c r="I68" s="166"/>
    </row>
    <row r="69" spans="2:11" ht="15" customHeight="1" x14ac:dyDescent="0.25"/>
    <row r="70" spans="2:11" ht="17.25" customHeight="1" thickBot="1" x14ac:dyDescent="0.3"/>
    <row r="71" spans="2:11" ht="15" customHeight="1" x14ac:dyDescent="0.25">
      <c r="C71" s="34" t="s">
        <v>9</v>
      </c>
      <c r="D71" s="35" t="s">
        <v>30</v>
      </c>
      <c r="E71" s="50" t="s">
        <v>38</v>
      </c>
      <c r="F71" s="51" t="s">
        <v>48</v>
      </c>
      <c r="G71" s="33" t="s">
        <v>10</v>
      </c>
    </row>
    <row r="72" spans="2:11" ht="15" customHeight="1" x14ac:dyDescent="0.25">
      <c r="B72" t="s">
        <v>10</v>
      </c>
      <c r="C72" s="41" t="s">
        <v>4</v>
      </c>
      <c r="D72" s="15">
        <f>+D76</f>
        <v>1980000</v>
      </c>
      <c r="E72" s="15">
        <f>+E84</f>
        <v>675000</v>
      </c>
      <c r="F72" s="52">
        <f>+F96</f>
        <v>405000</v>
      </c>
      <c r="H72" s="136" t="s">
        <v>10</v>
      </c>
      <c r="I72" s="136"/>
    </row>
    <row r="73" spans="2:11" ht="15" customHeight="1" x14ac:dyDescent="0.25">
      <c r="B73" s="33" t="s">
        <v>10</v>
      </c>
      <c r="C73" s="43" t="s">
        <v>5</v>
      </c>
      <c r="D73" s="15">
        <f>+D81</f>
        <v>200000</v>
      </c>
      <c r="E73" s="15">
        <f>+E89</f>
        <v>405000</v>
      </c>
      <c r="F73" s="52">
        <f>+F101</f>
        <v>405000</v>
      </c>
      <c r="H73" s="136" t="s">
        <v>10</v>
      </c>
      <c r="I73" s="136"/>
    </row>
    <row r="74" spans="2:11" ht="15" customHeight="1" thickBot="1" x14ac:dyDescent="0.3">
      <c r="C74" s="43" t="s">
        <v>6</v>
      </c>
      <c r="D74" s="15">
        <f>+D78+D82</f>
        <v>520000</v>
      </c>
      <c r="E74" s="15">
        <f>+E86+E90+E94</f>
        <v>820000</v>
      </c>
      <c r="F74" s="52">
        <f>+F98+F102+F106</f>
        <v>1290000</v>
      </c>
      <c r="H74" s="136" t="s">
        <v>10</v>
      </c>
      <c r="I74" s="136"/>
    </row>
    <row r="75" spans="2:11" ht="15" customHeight="1" thickBot="1" x14ac:dyDescent="0.3">
      <c r="B75" s="79" t="s">
        <v>0</v>
      </c>
      <c r="C75" s="108" t="s">
        <v>7</v>
      </c>
      <c r="D75" s="46">
        <f>+D72+D73+D74</f>
        <v>2700000</v>
      </c>
      <c r="E75" s="46">
        <f t="shared" ref="E75:F75" si="2">+E72+E73+E74</f>
        <v>1900000</v>
      </c>
      <c r="F75" s="46">
        <f t="shared" si="2"/>
        <v>2100000</v>
      </c>
      <c r="G75" s="163" t="s">
        <v>3</v>
      </c>
      <c r="H75" s="164"/>
    </row>
    <row r="76" spans="2:11" ht="15" customHeight="1" x14ac:dyDescent="0.25">
      <c r="B76" s="110"/>
      <c r="C76" s="78" t="s">
        <v>4</v>
      </c>
      <c r="D76" s="16">
        <f>+D79*0.9</f>
        <v>1980000</v>
      </c>
      <c r="F76" s="5"/>
      <c r="G76" s="161" t="s">
        <v>99</v>
      </c>
      <c r="H76" s="162"/>
    </row>
    <row r="77" spans="2:11" ht="15" customHeight="1" x14ac:dyDescent="0.25">
      <c r="B77" s="85" t="s">
        <v>32</v>
      </c>
      <c r="C77" s="78" t="s">
        <v>5</v>
      </c>
      <c r="D77" s="16">
        <v>0</v>
      </c>
      <c r="F77" s="5"/>
      <c r="G77" s="144" t="s">
        <v>100</v>
      </c>
      <c r="H77" s="139"/>
      <c r="K77" t="s">
        <v>10</v>
      </c>
    </row>
    <row r="78" spans="2:11" ht="15" customHeight="1" x14ac:dyDescent="0.4">
      <c r="B78" s="85" t="s">
        <v>73</v>
      </c>
      <c r="C78" s="78" t="s">
        <v>6</v>
      </c>
      <c r="D78" s="22">
        <f>+D79*0.1</f>
        <v>220000</v>
      </c>
      <c r="F78" s="5"/>
      <c r="G78" s="144" t="s">
        <v>98</v>
      </c>
      <c r="H78" s="139"/>
    </row>
    <row r="79" spans="2:11" ht="15" customHeight="1" x14ac:dyDescent="0.25">
      <c r="B79" s="86" t="s">
        <v>10</v>
      </c>
      <c r="C79" s="26" t="s">
        <v>7</v>
      </c>
      <c r="D79" s="18">
        <v>2200000</v>
      </c>
      <c r="E79" s="3"/>
      <c r="F79" s="6"/>
      <c r="G79" s="145" t="s">
        <v>34</v>
      </c>
      <c r="H79" s="141"/>
    </row>
    <row r="80" spans="2:11" ht="15" customHeight="1" x14ac:dyDescent="0.25">
      <c r="B80" s="85"/>
      <c r="C80" s="78" t="s">
        <v>4</v>
      </c>
      <c r="D80" s="10">
        <v>0</v>
      </c>
      <c r="E80" s="2"/>
      <c r="F80" s="5"/>
      <c r="G80" s="150" t="s">
        <v>58</v>
      </c>
      <c r="H80" s="143"/>
    </row>
    <row r="81" spans="2:11" ht="15" customHeight="1" x14ac:dyDescent="0.25">
      <c r="B81" s="85" t="s">
        <v>108</v>
      </c>
      <c r="C81" s="78" t="s">
        <v>5</v>
      </c>
      <c r="D81" s="11">
        <f>+D83*0.4</f>
        <v>200000</v>
      </c>
      <c r="E81" s="2"/>
      <c r="F81" s="5"/>
      <c r="G81" s="144" t="s">
        <v>59</v>
      </c>
      <c r="H81" s="139"/>
    </row>
    <row r="82" spans="2:11" ht="15" customHeight="1" x14ac:dyDescent="0.4">
      <c r="B82" s="85"/>
      <c r="C82" s="78" t="s">
        <v>6</v>
      </c>
      <c r="D82" s="23">
        <f>+D83*0.6</f>
        <v>300000</v>
      </c>
      <c r="E82" s="2"/>
      <c r="F82" s="5"/>
      <c r="G82" s="144" t="s">
        <v>34</v>
      </c>
      <c r="H82" s="139"/>
    </row>
    <row r="83" spans="2:11" ht="15" customHeight="1" x14ac:dyDescent="0.25">
      <c r="B83" s="86"/>
      <c r="C83" s="26" t="s">
        <v>7</v>
      </c>
      <c r="D83" s="11">
        <v>500000</v>
      </c>
      <c r="E83" s="2"/>
      <c r="F83" s="5"/>
      <c r="G83" s="72"/>
      <c r="H83" s="73"/>
    </row>
    <row r="84" spans="2:11" ht="15" customHeight="1" x14ac:dyDescent="0.25">
      <c r="B84" s="111"/>
      <c r="C84" s="78" t="s">
        <v>4</v>
      </c>
      <c r="D84" s="68"/>
      <c r="E84" s="17">
        <f>+E87*0.9</f>
        <v>675000</v>
      </c>
      <c r="F84" s="4"/>
      <c r="G84" s="74"/>
      <c r="H84" s="75"/>
    </row>
    <row r="85" spans="2:11" ht="15" customHeight="1" x14ac:dyDescent="0.25">
      <c r="B85" s="111" t="s">
        <v>51</v>
      </c>
      <c r="C85" s="78" t="s">
        <v>5</v>
      </c>
      <c r="D85" s="67"/>
      <c r="E85" s="16">
        <v>0</v>
      </c>
      <c r="F85" s="5"/>
      <c r="G85" s="144" t="s">
        <v>64</v>
      </c>
      <c r="H85" s="139"/>
    </row>
    <row r="86" spans="2:11" ht="15" customHeight="1" x14ac:dyDescent="0.4">
      <c r="B86" s="111"/>
      <c r="C86" s="78" t="s">
        <v>6</v>
      </c>
      <c r="D86" s="67"/>
      <c r="E86" s="22">
        <f>+E87*0.1</f>
        <v>75000</v>
      </c>
      <c r="F86" s="5"/>
      <c r="G86" s="144" t="s">
        <v>76</v>
      </c>
      <c r="H86" s="139"/>
    </row>
    <row r="87" spans="2:11" ht="15" customHeight="1" x14ac:dyDescent="0.25">
      <c r="B87" s="112"/>
      <c r="C87" s="26" t="s">
        <v>7</v>
      </c>
      <c r="D87" s="69"/>
      <c r="E87" s="18">
        <v>750000</v>
      </c>
      <c r="F87" s="6"/>
      <c r="G87" s="74"/>
      <c r="H87" s="75"/>
    </row>
    <row r="88" spans="2:11" ht="15" customHeight="1" x14ac:dyDescent="0.25">
      <c r="B88" s="113"/>
      <c r="C88" s="77" t="s">
        <v>4</v>
      </c>
      <c r="D88" s="1"/>
      <c r="E88" s="10">
        <v>0</v>
      </c>
      <c r="F88" s="4"/>
      <c r="G88" s="150" t="s">
        <v>47</v>
      </c>
      <c r="H88" s="143"/>
    </row>
    <row r="89" spans="2:11" ht="15" customHeight="1" x14ac:dyDescent="0.25">
      <c r="B89" s="111" t="s">
        <v>32</v>
      </c>
      <c r="C89" s="78" t="s">
        <v>5</v>
      </c>
      <c r="D89" s="2"/>
      <c r="E89" s="11">
        <f>+E91*0.45</f>
        <v>405000</v>
      </c>
      <c r="F89" s="5"/>
      <c r="G89" s="144" t="s">
        <v>65</v>
      </c>
      <c r="H89" s="139"/>
    </row>
    <row r="90" spans="2:11" ht="15" customHeight="1" x14ac:dyDescent="0.4">
      <c r="B90" s="111" t="s">
        <v>35</v>
      </c>
      <c r="C90" s="78" t="s">
        <v>6</v>
      </c>
      <c r="D90" s="2"/>
      <c r="E90" s="23">
        <f>+E91*0.55</f>
        <v>495000.00000000006</v>
      </c>
      <c r="F90" s="5"/>
      <c r="G90" s="144" t="s">
        <v>45</v>
      </c>
      <c r="H90" s="139"/>
    </row>
    <row r="91" spans="2:11" ht="15" customHeight="1" x14ac:dyDescent="0.25">
      <c r="B91" s="112" t="s">
        <v>10</v>
      </c>
      <c r="C91" s="26" t="s">
        <v>7</v>
      </c>
      <c r="D91" s="3"/>
      <c r="E91" s="12">
        <v>900000</v>
      </c>
      <c r="F91" s="6"/>
      <c r="G91" s="145" t="s">
        <v>34</v>
      </c>
      <c r="H91" s="141"/>
    </row>
    <row r="92" spans="2:11" ht="15" customHeight="1" x14ac:dyDescent="0.25">
      <c r="B92" s="114"/>
      <c r="C92" s="77" t="s">
        <v>4</v>
      </c>
      <c r="D92" s="14"/>
      <c r="E92" s="8">
        <v>0</v>
      </c>
      <c r="F92" s="14"/>
      <c r="G92" s="172" t="s">
        <v>29</v>
      </c>
      <c r="H92" s="149"/>
    </row>
    <row r="93" spans="2:11" ht="15" customHeight="1" x14ac:dyDescent="0.25">
      <c r="B93" s="115" t="s">
        <v>26</v>
      </c>
      <c r="C93" s="78" t="s">
        <v>5</v>
      </c>
      <c r="D93" s="14"/>
      <c r="E93" s="8">
        <v>0</v>
      </c>
      <c r="F93" s="25"/>
      <c r="G93" s="173" t="s">
        <v>27</v>
      </c>
      <c r="H93" s="137"/>
      <c r="K93" t="s">
        <v>10</v>
      </c>
    </row>
    <row r="94" spans="2:11" ht="15" customHeight="1" x14ac:dyDescent="0.4">
      <c r="B94" s="115" t="s">
        <v>10</v>
      </c>
      <c r="C94" s="78" t="s">
        <v>6</v>
      </c>
      <c r="D94" s="14"/>
      <c r="E94" s="24">
        <v>250000</v>
      </c>
      <c r="F94" s="25"/>
      <c r="G94" s="173" t="s">
        <v>28</v>
      </c>
      <c r="H94" s="137"/>
    </row>
    <row r="95" spans="2:11" ht="15" customHeight="1" x14ac:dyDescent="0.25">
      <c r="B95" s="114"/>
      <c r="C95" s="26" t="s">
        <v>7</v>
      </c>
      <c r="D95" s="15"/>
      <c r="E95" s="9">
        <v>250000</v>
      </c>
      <c r="F95" s="15"/>
      <c r="G95" s="145" t="s">
        <v>10</v>
      </c>
      <c r="H95" s="141"/>
    </row>
    <row r="96" spans="2:11" ht="15" customHeight="1" x14ac:dyDescent="0.25">
      <c r="B96" s="116" t="s">
        <v>10</v>
      </c>
      <c r="C96" s="77" t="s">
        <v>4</v>
      </c>
      <c r="D96" s="5"/>
      <c r="F96" s="17">
        <f>+F99*0.9</f>
        <v>405000</v>
      </c>
      <c r="G96" s="150"/>
      <c r="H96" s="143"/>
    </row>
    <row r="97" spans="2:8" ht="15" customHeight="1" x14ac:dyDescent="0.25">
      <c r="B97" s="117" t="s">
        <v>20</v>
      </c>
      <c r="C97" s="78" t="s">
        <v>5</v>
      </c>
      <c r="D97" s="5"/>
      <c r="F97" s="16"/>
      <c r="G97" s="144" t="s">
        <v>22</v>
      </c>
      <c r="H97" s="139"/>
    </row>
    <row r="98" spans="2:8" ht="15" customHeight="1" x14ac:dyDescent="0.4">
      <c r="B98" s="117" t="s">
        <v>21</v>
      </c>
      <c r="C98" s="78" t="s">
        <v>6</v>
      </c>
      <c r="D98" s="5"/>
      <c r="F98" s="22">
        <f>+F99*0.1</f>
        <v>45000</v>
      </c>
      <c r="G98" s="144" t="s">
        <v>34</v>
      </c>
      <c r="H98" s="139"/>
    </row>
    <row r="99" spans="2:8" ht="15" customHeight="1" x14ac:dyDescent="0.25">
      <c r="B99" s="118" t="s">
        <v>10</v>
      </c>
      <c r="C99" s="26" t="s">
        <v>7</v>
      </c>
      <c r="D99" s="5"/>
      <c r="E99" s="3"/>
      <c r="F99" s="18">
        <v>450000</v>
      </c>
      <c r="G99" s="145"/>
      <c r="H99" s="141"/>
    </row>
    <row r="100" spans="2:8" ht="15" customHeight="1" x14ac:dyDescent="0.25">
      <c r="B100" s="119"/>
      <c r="C100" s="77" t="s">
        <v>4</v>
      </c>
      <c r="D100" s="1"/>
      <c r="F100" s="10">
        <v>0</v>
      </c>
      <c r="G100" s="150" t="s">
        <v>46</v>
      </c>
      <c r="H100" s="143"/>
    </row>
    <row r="101" spans="2:8" ht="15" customHeight="1" x14ac:dyDescent="0.25">
      <c r="B101" s="120" t="s">
        <v>32</v>
      </c>
      <c r="C101" s="78" t="s">
        <v>5</v>
      </c>
      <c r="D101" s="2"/>
      <c r="F101" s="11">
        <f>+F103*0.45</f>
        <v>405000</v>
      </c>
      <c r="G101" s="144" t="s">
        <v>65</v>
      </c>
      <c r="H101" s="139"/>
    </row>
    <row r="102" spans="2:8" ht="15" customHeight="1" x14ac:dyDescent="0.4">
      <c r="B102" s="120" t="s">
        <v>36</v>
      </c>
      <c r="C102" s="78" t="s">
        <v>6</v>
      </c>
      <c r="D102" s="2"/>
      <c r="F102" s="23">
        <f>+F103*0.55</f>
        <v>495000.00000000006</v>
      </c>
      <c r="G102" s="144" t="s">
        <v>24</v>
      </c>
      <c r="H102" s="139"/>
    </row>
    <row r="103" spans="2:8" ht="15" customHeight="1" x14ac:dyDescent="0.25">
      <c r="B103" s="121" t="s">
        <v>10</v>
      </c>
      <c r="C103" s="26" t="s">
        <v>7</v>
      </c>
      <c r="D103" s="26"/>
      <c r="F103" s="12">
        <v>900000</v>
      </c>
      <c r="G103" s="168" t="s">
        <v>66</v>
      </c>
      <c r="H103" s="171"/>
    </row>
    <row r="104" spans="2:8" ht="15" customHeight="1" x14ac:dyDescent="0.25">
      <c r="B104" s="122" t="s">
        <v>10</v>
      </c>
      <c r="C104" s="77" t="s">
        <v>4</v>
      </c>
      <c r="D104" s="4"/>
      <c r="E104" s="13"/>
      <c r="F104" s="7"/>
      <c r="G104" s="150"/>
      <c r="H104" s="143"/>
    </row>
    <row r="105" spans="2:8" ht="15" customHeight="1" x14ac:dyDescent="0.25">
      <c r="B105" s="120" t="s">
        <v>12</v>
      </c>
      <c r="C105" s="78" t="s">
        <v>5</v>
      </c>
      <c r="D105" s="5"/>
      <c r="E105" s="14"/>
      <c r="F105" s="8"/>
      <c r="G105" s="144" t="s">
        <v>67</v>
      </c>
      <c r="H105" s="139"/>
    </row>
    <row r="106" spans="2:8" ht="15" customHeight="1" x14ac:dyDescent="0.4">
      <c r="B106" s="123" t="s">
        <v>10</v>
      </c>
      <c r="C106" s="78" t="s">
        <v>6</v>
      </c>
      <c r="D106" s="5"/>
      <c r="E106" s="14"/>
      <c r="F106" s="24">
        <v>750000</v>
      </c>
      <c r="G106" s="144" t="s">
        <v>78</v>
      </c>
      <c r="H106" s="139"/>
    </row>
    <row r="107" spans="2:8" ht="15" customHeight="1" thickBot="1" x14ac:dyDescent="0.3">
      <c r="B107" s="124"/>
      <c r="C107" s="109" t="s">
        <v>7</v>
      </c>
      <c r="D107" s="49"/>
      <c r="E107" s="46"/>
      <c r="F107" s="47">
        <f>+F104+F105+F106</f>
        <v>750000</v>
      </c>
      <c r="G107" s="165"/>
      <c r="H107" s="166"/>
    </row>
    <row r="109" spans="2:8" x14ac:dyDescent="0.25">
      <c r="C109" s="19"/>
      <c r="D109" t="s">
        <v>14</v>
      </c>
    </row>
    <row r="110" spans="2:8" x14ac:dyDescent="0.25">
      <c r="C110" s="20"/>
      <c r="D110" t="s">
        <v>15</v>
      </c>
    </row>
    <row r="111" spans="2:8" x14ac:dyDescent="0.25">
      <c r="C111" s="21"/>
      <c r="D111" t="s">
        <v>13</v>
      </c>
    </row>
    <row r="112" spans="2:8" x14ac:dyDescent="0.25">
      <c r="C112" s="59"/>
      <c r="D112" t="s">
        <v>90</v>
      </c>
    </row>
  </sheetData>
  <mergeCells count="93">
    <mergeCell ref="G103:H103"/>
    <mergeCell ref="G89:H89"/>
    <mergeCell ref="G105:H105"/>
    <mergeCell ref="G106:H106"/>
    <mergeCell ref="G107:H107"/>
    <mergeCell ref="G90:H90"/>
    <mergeCell ref="G91:H91"/>
    <mergeCell ref="G92:H92"/>
    <mergeCell ref="G93:H93"/>
    <mergeCell ref="G94:H94"/>
    <mergeCell ref="G96:H96"/>
    <mergeCell ref="G97:H97"/>
    <mergeCell ref="G98:H98"/>
    <mergeCell ref="G99:H99"/>
    <mergeCell ref="G100:H100"/>
    <mergeCell ref="G101:H101"/>
    <mergeCell ref="H45:I45"/>
    <mergeCell ref="H15:I15"/>
    <mergeCell ref="H38:I38"/>
    <mergeCell ref="H35:I35"/>
    <mergeCell ref="H39:I39"/>
    <mergeCell ref="H40:I40"/>
    <mergeCell ref="H24:I24"/>
    <mergeCell ref="H36:I36"/>
    <mergeCell ref="H30:I30"/>
    <mergeCell ref="H32:I32"/>
    <mergeCell ref="H41:I41"/>
    <mergeCell ref="H42:I42"/>
    <mergeCell ref="H43:I43"/>
    <mergeCell ref="H34:I34"/>
    <mergeCell ref="H26:I26"/>
    <mergeCell ref="H31:I31"/>
    <mergeCell ref="H63:I63"/>
    <mergeCell ref="H64:I64"/>
    <mergeCell ref="G95:H95"/>
    <mergeCell ref="H53:I53"/>
    <mergeCell ref="H54:I54"/>
    <mergeCell ref="H55:I55"/>
    <mergeCell ref="H56:I56"/>
    <mergeCell ref="G88:H88"/>
    <mergeCell ref="G86:H86"/>
    <mergeCell ref="H57:I57"/>
    <mergeCell ref="H58:I58"/>
    <mergeCell ref="H59:I59"/>
    <mergeCell ref="H60:I60"/>
    <mergeCell ref="G104:H104"/>
    <mergeCell ref="H67:I67"/>
    <mergeCell ref="H72:I72"/>
    <mergeCell ref="H73:I73"/>
    <mergeCell ref="H74:I74"/>
    <mergeCell ref="G76:H76"/>
    <mergeCell ref="G77:H77"/>
    <mergeCell ref="G78:H78"/>
    <mergeCell ref="G79:H79"/>
    <mergeCell ref="G80:H80"/>
    <mergeCell ref="G81:H81"/>
    <mergeCell ref="G75:H75"/>
    <mergeCell ref="G82:H82"/>
    <mergeCell ref="G85:H85"/>
    <mergeCell ref="G102:H102"/>
    <mergeCell ref="H68:I68"/>
    <mergeCell ref="B4:I4"/>
    <mergeCell ref="B5:I5"/>
    <mergeCell ref="B6:I6"/>
    <mergeCell ref="H12:I12"/>
    <mergeCell ref="H33:I33"/>
    <mergeCell ref="H17:I17"/>
    <mergeCell ref="H18:I18"/>
    <mergeCell ref="H19:I19"/>
    <mergeCell ref="H20:I20"/>
    <mergeCell ref="H14:I14"/>
    <mergeCell ref="H16:I16"/>
    <mergeCell ref="H27:I27"/>
    <mergeCell ref="H25:I25"/>
    <mergeCell ref="H23:I23"/>
    <mergeCell ref="H21:I21"/>
    <mergeCell ref="H22:I22"/>
    <mergeCell ref="H13:I13"/>
    <mergeCell ref="H66:I66"/>
    <mergeCell ref="H28:I28"/>
    <mergeCell ref="H46:I46"/>
    <mergeCell ref="H47:I47"/>
    <mergeCell ref="H29:I29"/>
    <mergeCell ref="H65:I65"/>
    <mergeCell ref="H62:I62"/>
    <mergeCell ref="H48:I48"/>
    <mergeCell ref="H51:I51"/>
    <mergeCell ref="H52:I52"/>
    <mergeCell ref="H61:I61"/>
    <mergeCell ref="H44:I44"/>
    <mergeCell ref="H50:I50"/>
    <mergeCell ref="H37:I37"/>
    <mergeCell ref="H49:I49"/>
  </mergeCells>
  <pageMargins left="0.75" right="0.25" top="0.25" bottom="0.25" header="0.3" footer="0.3"/>
  <pageSetup paperSize="3" scale="70" orientation="portrait" r:id="rId1"/>
  <rowBreaks count="1" manualBreakCount="1">
    <brk id="70" min="1" max="8" man="1"/>
  </rowBreaks>
  <colBreaks count="1" manualBreakCount="1">
    <brk id="7" min="3" max="10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 1</vt:lpstr>
      <vt:lpstr>'Option 1'!Print_Area</vt:lpstr>
    </vt:vector>
  </TitlesOfParts>
  <Company>Snyder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Diane Klemme</cp:lastModifiedBy>
  <cp:lastPrinted>2023-11-30T15:45:30Z</cp:lastPrinted>
  <dcterms:created xsi:type="dcterms:W3CDTF">2015-08-25T20:25:19Z</dcterms:created>
  <dcterms:modified xsi:type="dcterms:W3CDTF">2024-02-09T16:54:15Z</dcterms:modified>
</cp:coreProperties>
</file>